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workbookProtection workbookAlgorithmName="SHA-512" workbookHashValue="ceKpGil1LzyiQdLzjR9BUx6f+Z6ITPCsUBOCviQsfb05nvkEM7kgyRGVxIE8Zcz7N2HKhoqROqs7zvaQ5d4a8g==" workbookSaltValue="HLJ2xukaNMSCGnj+gRgsMQ==" workbookSpinCount="100000" lockStructure="1"/>
  <bookViews>
    <workbookView xWindow="6060" yWindow="0" windowWidth="28845" windowHeight="15240"/>
  </bookViews>
  <sheets>
    <sheet name="Cloud Calc" sheetId="2" r:id="rId1"/>
    <sheet name="Worksheet" sheetId="1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E31" i="1"/>
  <c r="G31" i="1"/>
  <c r="F31" i="1"/>
  <c r="H31" i="1"/>
  <c r="I31" i="1"/>
  <c r="F16" i="1"/>
  <c r="G16" i="1"/>
  <c r="H16" i="1"/>
  <c r="I16" i="1"/>
  <c r="E16" i="1"/>
  <c r="B41" i="2"/>
  <c r="B39" i="2"/>
  <c r="C16" i="2"/>
  <c r="G13" i="1" s="1"/>
  <c r="C20" i="2"/>
  <c r="C35" i="2"/>
  <c r="F17" i="1"/>
  <c r="G17" i="1"/>
  <c r="H17" i="1"/>
  <c r="I17" i="1"/>
  <c r="E17" i="1"/>
  <c r="F14" i="1"/>
  <c r="G14" i="1"/>
  <c r="H14" i="1"/>
  <c r="I14" i="1"/>
  <c r="E14" i="1"/>
  <c r="D14" i="1"/>
  <c r="J32" i="1"/>
  <c r="E8" i="1"/>
  <c r="E12" i="1" s="1"/>
  <c r="F30" i="1"/>
  <c r="G30" i="1"/>
  <c r="H30" i="1"/>
  <c r="I30" i="1"/>
  <c r="I35" i="1" s="1"/>
  <c r="E30" i="1"/>
  <c r="E35" i="1" s="1"/>
  <c r="D30" i="1"/>
  <c r="F23" i="1"/>
  <c r="F26" i="1"/>
  <c r="G23" i="1"/>
  <c r="G26" i="1"/>
  <c r="H23" i="1"/>
  <c r="H26" i="1"/>
  <c r="I23" i="1"/>
  <c r="I26" i="1" s="1"/>
  <c r="E23" i="1"/>
  <c r="E26" i="1"/>
  <c r="I22" i="1"/>
  <c r="I25" i="1" s="1"/>
  <c r="E22" i="1"/>
  <c r="F24" i="1"/>
  <c r="F33" i="1" s="1"/>
  <c r="F34" i="1" s="1"/>
  <c r="F25" i="1"/>
  <c r="F15" i="1"/>
  <c r="G15" i="1"/>
  <c r="H15" i="1"/>
  <c r="I15" i="1"/>
  <c r="E15" i="1"/>
  <c r="F10" i="1"/>
  <c r="G10" i="1"/>
  <c r="H10" i="1"/>
  <c r="I10" i="1"/>
  <c r="E10" i="1"/>
  <c r="J10" i="1" s="1"/>
  <c r="D10" i="1"/>
  <c r="J31" i="1"/>
  <c r="G35" i="1"/>
  <c r="F35" i="1"/>
  <c r="H35" i="1"/>
  <c r="J22" i="1"/>
  <c r="J23" i="1"/>
  <c r="E24" i="1"/>
  <c r="J24" i="1" s="1"/>
  <c r="E33" i="1"/>
  <c r="I24" i="1"/>
  <c r="I33" i="1" s="1"/>
  <c r="I34" i="1" s="1"/>
  <c r="G24" i="1"/>
  <c r="G25" i="1" s="1"/>
  <c r="G33" i="1"/>
  <c r="G34" i="1" s="1"/>
  <c r="H24" i="1"/>
  <c r="H33" i="1" s="1"/>
  <c r="H34" i="1" s="1"/>
  <c r="E11" i="1"/>
  <c r="F11" i="1" s="1"/>
  <c r="D11" i="1"/>
  <c r="E25" i="1"/>
  <c r="J26" i="1" l="1"/>
  <c r="J14" i="1"/>
  <c r="H13" i="1"/>
  <c r="F13" i="1"/>
  <c r="F19" i="1" s="1"/>
  <c r="F28" i="1" s="1"/>
  <c r="J15" i="1"/>
  <c r="J17" i="1"/>
  <c r="J16" i="1"/>
  <c r="J35" i="1"/>
  <c r="J33" i="1"/>
  <c r="G11" i="1"/>
  <c r="H11" i="1" s="1"/>
  <c r="J30" i="1"/>
  <c r="H25" i="1"/>
  <c r="E34" i="1"/>
  <c r="J34" i="1" s="1"/>
  <c r="I13" i="1"/>
  <c r="E13" i="1"/>
  <c r="E9" i="1"/>
  <c r="J13" i="1" l="1"/>
  <c r="E19" i="1"/>
  <c r="E28" i="1" s="1"/>
  <c r="J36" i="1"/>
  <c r="H19" i="1"/>
  <c r="H28" i="1" s="1"/>
  <c r="I11" i="1"/>
  <c r="I19" i="1" s="1"/>
  <c r="I28" i="1" s="1"/>
  <c r="E18" i="1"/>
  <c r="G19" i="1"/>
  <c r="G28" i="1" s="1"/>
  <c r="J25" i="1"/>
  <c r="J11" i="1" l="1"/>
  <c r="J19" i="1"/>
  <c r="J28" i="1" s="1"/>
  <c r="E27" i="1"/>
  <c r="F27" i="1"/>
  <c r="G9" i="1"/>
  <c r="G12" i="1"/>
  <c r="I27" i="1"/>
  <c r="J8" i="1"/>
  <c r="H9" i="1"/>
  <c r="H12" i="1"/>
  <c r="I9" i="1"/>
  <c r="I12" i="1"/>
  <c r="I8" i="1"/>
  <c r="I18" i="1"/>
  <c r="F12" i="1"/>
  <c r="J12" i="1"/>
  <c r="H8" i="1"/>
  <c r="H18" i="1"/>
  <c r="H27" i="1"/>
  <c r="E39" i="2"/>
  <c r="J38" i="1"/>
  <c r="G38" i="1"/>
  <c r="J39" i="1"/>
  <c r="E8" i="2"/>
  <c r="F9" i="1"/>
  <c r="J9" i="1"/>
  <c r="F8" i="1"/>
  <c r="F18" i="1"/>
  <c r="J18" i="1"/>
  <c r="J27" i="1"/>
  <c r="J29" i="1"/>
  <c r="G8" i="1"/>
  <c r="G18" i="1"/>
  <c r="G27" i="1"/>
</calcChain>
</file>

<file path=xl/comments1.xml><?xml version="1.0" encoding="utf-8"?>
<comments xmlns="http://schemas.openxmlformats.org/spreadsheetml/2006/main">
  <authors>
    <author>amaze360 pty ltd</author>
  </authors>
  <commentList>
    <comment ref="B36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this isn't how pricing works but helps to give an indication of cost.</t>
        </r>
      </text>
    </comment>
  </commentList>
</comments>
</file>

<file path=xl/comments2.xml><?xml version="1.0" encoding="utf-8"?>
<comments xmlns="http://schemas.openxmlformats.org/spreadsheetml/2006/main">
  <authors>
    <author>amaze360 pty ltd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The space taken up by the server may be used for something else so there is a cost here, however it may be that the space would remain unusable even if the server was removed, in which case set server floorspace to 0 (zero)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Server License + Client Access Licenses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If other method is used, adjust the formulas manually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Difficult to predict, they will know how much they have paid for services previously, average this out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Ignores costs that would remain whether cloud or not, e.g. antivirus, cabling, power, workstation support etc.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Assumes Office out of date already, and reasonably expects an upgrade in the 5th year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Cost of maintaining and upgrading other apps, e.g. CRM, ERP, finance, etc. on 80% of PCs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Assumes Windows OS included in PC purchase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Assumptions based on 12+ users requiring higher grade service, price is a guess, varies widely depending on type of service etc.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not including costs that would remain whether cloud or not, e.g. antivirus, cabling, power, workstation support etc.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amaze360 pty ltd:</t>
        </r>
        <r>
          <rPr>
            <sz val="9"/>
            <color indexed="81"/>
            <rFont val="Tahoma"/>
            <family val="2"/>
          </rPr>
          <t xml:space="preserve">
Cloud extends useful life of PCs, so replacement rate is cut to 15% of normal rate, or 1 PC per year minimum.  Adjust this further if there are less than 5 PCs as there may not be a replacement every year in that case.</t>
        </r>
      </text>
    </comment>
  </commentList>
</comments>
</file>

<file path=xl/sharedStrings.xml><?xml version="1.0" encoding="utf-8"?>
<sst xmlns="http://schemas.openxmlformats.org/spreadsheetml/2006/main" count="106" uniqueCount="95">
  <si>
    <t>Infrastructure Costs</t>
  </si>
  <si>
    <t>Workstation Costs</t>
  </si>
  <si>
    <t>Server Hardware Cost</t>
  </si>
  <si>
    <t>Number of Servers</t>
  </si>
  <si>
    <t>Server Room rental</t>
  </si>
  <si>
    <t>$/kWh</t>
  </si>
  <si>
    <t>years</t>
  </si>
  <si>
    <t>Number of Users</t>
  </si>
  <si>
    <t>Server power</t>
  </si>
  <si>
    <t>server licensing</t>
  </si>
  <si>
    <t>std per 5 users</t>
  </si>
  <si>
    <t>per hour</t>
  </si>
  <si>
    <t>planned server hours</t>
  </si>
  <si>
    <t>unplanned server hours</t>
  </si>
  <si>
    <t>server maintenance</t>
  </si>
  <si>
    <t>std per server</t>
  </si>
  <si>
    <t>Monthly</t>
  </si>
  <si>
    <t>Yr 1</t>
  </si>
  <si>
    <t>Yr 2</t>
  </si>
  <si>
    <t>Yr 3</t>
  </si>
  <si>
    <t>Yr 4</t>
  </si>
  <si>
    <t>Yr 5</t>
  </si>
  <si>
    <t>Age of current server</t>
  </si>
  <si>
    <t>Infrastructure CAPEX</t>
  </si>
  <si>
    <t>Infrastructure OPEX</t>
  </si>
  <si>
    <t>Server Depreciation</t>
  </si>
  <si>
    <t>(straight line)</t>
  </si>
  <si>
    <t>Office Std</t>
  </si>
  <si>
    <t>per user</t>
  </si>
  <si>
    <t>MS Office Upgrade</t>
  </si>
  <si>
    <t>Application Upgrades</t>
  </si>
  <si>
    <t>App upgrade hours</t>
  </si>
  <si>
    <t>per year</t>
  </si>
  <si>
    <t>per year per svr (e.g. 2 incidents, 3.5 hrs each)</t>
  </si>
  <si>
    <t>Server unplanned fix</t>
  </si>
  <si>
    <t>Server Maint Contract</t>
  </si>
  <si>
    <t>Hardware Cost</t>
  </si>
  <si>
    <t>lifespan of PCs</t>
  </si>
  <si>
    <t>% of cost over life of server</t>
  </si>
  <si>
    <t>Item</t>
  </si>
  <si>
    <t>Value</t>
  </si>
  <si>
    <t>Unit</t>
  </si>
  <si>
    <t>Workstation CAPEX</t>
  </si>
  <si>
    <t>Workstation OPEX</t>
  </si>
  <si>
    <t>Annual PC replacement</t>
  </si>
  <si>
    <t>of total fleet</t>
  </si>
  <si>
    <t>Number of Workstations</t>
  </si>
  <si>
    <t>Yr 1 Electricity Cost</t>
  </si>
  <si>
    <t>Depreciation</t>
  </si>
  <si>
    <t>Total over 5 yrs</t>
  </si>
  <si>
    <t>Prediction of Existing Costs:</t>
  </si>
  <si>
    <t>OVERALL OPEX</t>
  </si>
  <si>
    <t>OVERALL CAPEX</t>
  </si>
  <si>
    <t>Network Comms</t>
  </si>
  <si>
    <t>5Yr Overall</t>
  </si>
  <si>
    <t>server lifespan</t>
  </si>
  <si>
    <t>Server Power Usage</t>
  </si>
  <si>
    <t>5 Yr Overall</t>
  </si>
  <si>
    <t>Predicted Hosted Desktop (Cloud) Costs</t>
  </si>
  <si>
    <t>Package RRP</t>
  </si>
  <si>
    <t>Cloud Package Cost</t>
  </si>
  <si>
    <t>Electricity price increase</t>
  </si>
  <si>
    <t>Workstation Cost</t>
  </si>
  <si>
    <t>per PC</t>
  </si>
  <si>
    <t>per month per server</t>
  </si>
  <si>
    <t>GENERAL GUIDE ONLY. Suitable for SMB (less than 60 seats), use as indication only. Perform analysis to refine further.</t>
  </si>
  <si>
    <t>Data Backup Costs</t>
  </si>
  <si>
    <t>Server Floorspace cost</t>
  </si>
  <si>
    <t>per square metre</t>
  </si>
  <si>
    <t>square metres</t>
  </si>
  <si>
    <t>Watts/hour + 50% cooling</t>
  </si>
  <si>
    <t>Office Backup Service</t>
  </si>
  <si>
    <t>?</t>
  </si>
  <si>
    <t>Agreement Term</t>
  </si>
  <si>
    <t>months</t>
  </si>
  <si>
    <t>Server floorspace</t>
  </si>
  <si>
    <t>Server Client Access Licences</t>
  </si>
  <si>
    <t>Server Hardware</t>
  </si>
  <si>
    <t>per Server</t>
  </si>
  <si>
    <t>annually</t>
  </si>
  <si>
    <t>Server Migration Costs</t>
  </si>
  <si>
    <t>Total</t>
  </si>
  <si>
    <t>Server Migration Cost</t>
  </si>
  <si>
    <t>Inputs:</t>
  </si>
  <si>
    <t>Average Employee Salary</t>
  </si>
  <si>
    <t>General Overheads</t>
  </si>
  <si>
    <t>of wage</t>
  </si>
  <si>
    <t>Outage Lost Productivity (based on wages)</t>
  </si>
  <si>
    <t>Retail IT Cost Calculator</t>
  </si>
  <si>
    <t>Microsoft Server software</t>
  </si>
  <si>
    <t>Copyright ©2014 amaze360 Pty Ltd.  All Rights Reserved.  ****Commercial in Confidence****</t>
  </si>
  <si>
    <t>Total Monthly Per User Cost for existing IT Solution</t>
  </si>
  <si>
    <t>Monthly Per User cost for existing IT solution</t>
  </si>
  <si>
    <t xml:space="preserve">per month  </t>
  </si>
  <si>
    <t>Comms Connection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</si>
</sst>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9" tint="0.7999816888943144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5F70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0" fillId="3" borderId="0" xfId="0" applyFill="1"/>
    <xf numFmtId="44" fontId="0" fillId="3" borderId="0" xfId="0" applyNumberFormat="1" applyFill="1"/>
    <xf numFmtId="0" fontId="0" fillId="4" borderId="0" xfId="0" applyFill="1"/>
    <xf numFmtId="44" fontId="0" fillId="4" borderId="0" xfId="0" applyNumberFormat="1" applyFill="1"/>
    <xf numFmtId="44" fontId="0" fillId="3" borderId="0" xfId="1" applyFont="1" applyFill="1"/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3" fillId="5" borderId="0" xfId="0" applyFont="1" applyFill="1"/>
    <xf numFmtId="44" fontId="0" fillId="5" borderId="0" xfId="1" applyFont="1" applyFill="1"/>
    <xf numFmtId="44" fontId="0" fillId="5" borderId="0" xfId="0" applyNumberFormat="1" applyFill="1"/>
    <xf numFmtId="0" fontId="2" fillId="6" borderId="0" xfId="0" applyFont="1" applyFill="1"/>
    <xf numFmtId="0" fontId="0" fillId="6" borderId="0" xfId="0" applyFill="1"/>
    <xf numFmtId="44" fontId="0" fillId="6" borderId="0" xfId="0" applyNumberFormat="1" applyFill="1"/>
    <xf numFmtId="44" fontId="0" fillId="6" borderId="0" xfId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44" fontId="6" fillId="5" borderId="0" xfId="1" applyFont="1" applyFill="1"/>
    <xf numFmtId="0" fontId="0" fillId="4" borderId="1" xfId="0" applyFill="1" applyBorder="1"/>
    <xf numFmtId="0" fontId="0" fillId="6" borderId="11" xfId="0" applyFill="1" applyBorder="1"/>
    <xf numFmtId="44" fontId="0" fillId="4" borderId="1" xfId="0" applyNumberFormat="1" applyFill="1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/>
    <xf numFmtId="44" fontId="0" fillId="5" borderId="11" xfId="0" applyNumberFormat="1" applyFill="1" applyBorder="1"/>
    <xf numFmtId="44" fontId="2" fillId="5" borderId="11" xfId="0" applyNumberFormat="1" applyFont="1" applyFill="1" applyBorder="1"/>
    <xf numFmtId="44" fontId="0" fillId="4" borderId="11" xfId="0" applyNumberFormat="1" applyFill="1" applyBorder="1"/>
    <xf numFmtId="0" fontId="0" fillId="3" borderId="13" xfId="0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2" xfId="0" applyBorder="1"/>
    <xf numFmtId="44" fontId="0" fillId="6" borderId="11" xfId="0" applyNumberFormat="1" applyFill="1" applyBorder="1"/>
    <xf numFmtId="44" fontId="0" fillId="3" borderId="11" xfId="0" applyNumberFormat="1" applyFill="1" applyBorder="1"/>
    <xf numFmtId="44" fontId="2" fillId="3" borderId="14" xfId="0" applyNumberFormat="1" applyFont="1" applyFill="1" applyBorder="1"/>
    <xf numFmtId="44" fontId="2" fillId="4" borderId="14" xfId="0" applyNumberFormat="1" applyFont="1" applyFill="1" applyBorder="1"/>
    <xf numFmtId="0" fontId="0" fillId="2" borderId="10" xfId="0" applyFill="1" applyBorder="1" applyAlignment="1" applyProtection="1">
      <alignment horizontal="center"/>
      <protection locked="0"/>
    </xf>
    <xf numFmtId="44" fontId="0" fillId="6" borderId="0" xfId="0" applyNumberFormat="1" applyFill="1" applyProtection="1">
      <protection locked="0"/>
    </xf>
    <xf numFmtId="44" fontId="0" fillId="5" borderId="0" xfId="1" applyFont="1" applyFill="1" applyProtection="1">
      <protection locked="0"/>
    </xf>
    <xf numFmtId="44" fontId="0" fillId="2" borderId="10" xfId="1" applyFont="1" applyFill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9" fontId="0" fillId="2" borderId="10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4" fontId="0" fillId="0" borderId="0" xfId="1" applyFont="1" applyBorder="1" applyAlignment="1" applyProtection="1">
      <alignment horizontal="center"/>
      <protection locked="0"/>
    </xf>
    <xf numFmtId="44" fontId="0" fillId="0" borderId="8" xfId="1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8" xfId="0" applyBorder="1"/>
    <xf numFmtId="0" fontId="7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Border="1"/>
    <xf numFmtId="44" fontId="2" fillId="0" borderId="0" xfId="0" applyNumberFormat="1" applyFont="1" applyAlignment="1">
      <alignment horizontal="center"/>
    </xf>
    <xf numFmtId="9" fontId="0" fillId="2" borderId="10" xfId="1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9" fontId="0" fillId="2" borderId="15" xfId="2" applyFont="1" applyFill="1" applyBorder="1" applyAlignment="1" applyProtection="1">
      <alignment horizontal="center"/>
      <protection locked="0"/>
    </xf>
    <xf numFmtId="0" fontId="0" fillId="0" borderId="16" xfId="0" applyBorder="1"/>
    <xf numFmtId="44" fontId="0" fillId="0" borderId="17" xfId="1" applyFont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1" fillId="0" borderId="0" xfId="0" applyFont="1"/>
    <xf numFmtId="44" fontId="8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B2:F41"/>
  <sheetViews>
    <sheetView showGridLines="0" tabSelected="1" workbookViewId="0">
      <selection activeCell="C37" sqref="C37"/>
    </sheetView>
  </sheetViews>
  <sheetFormatPr defaultColWidth="8.85546875" defaultRowHeight="15" x14ac:dyDescent="0.25"/>
  <cols>
    <col min="1" max="1" width="5" customWidth="1"/>
    <col min="2" max="2" width="26.140625" customWidth="1"/>
    <col min="3" max="3" width="11.28515625" customWidth="1"/>
    <col min="4" max="4" width="25.28515625" customWidth="1"/>
  </cols>
  <sheetData>
    <row r="2" spans="2:6" ht="21" x14ac:dyDescent="0.35">
      <c r="B2" s="67" t="s">
        <v>88</v>
      </c>
    </row>
    <row r="3" spans="2:6" x14ac:dyDescent="0.25">
      <c r="E3" s="73"/>
    </row>
    <row r="5" spans="2:6" x14ac:dyDescent="0.25">
      <c r="B5" s="57" t="s">
        <v>7</v>
      </c>
      <c r="C5" s="48">
        <v>0</v>
      </c>
      <c r="D5" s="60" t="s">
        <v>46</v>
      </c>
      <c r="F5" s="61"/>
    </row>
    <row r="6" spans="2:6" x14ac:dyDescent="0.25">
      <c r="B6" s="57" t="s">
        <v>3</v>
      </c>
      <c r="C6" s="48">
        <v>0</v>
      </c>
      <c r="D6" s="57" t="s">
        <v>73</v>
      </c>
      <c r="E6" s="48">
        <v>36</v>
      </c>
      <c r="F6" t="s">
        <v>74</v>
      </c>
    </row>
    <row r="8" spans="2:6" ht="23.25" customHeight="1" x14ac:dyDescent="0.3">
      <c r="B8" s="65" t="s">
        <v>91</v>
      </c>
      <c r="C8" s="65"/>
      <c r="D8" s="65"/>
      <c r="E8" s="74" t="e">
        <f ca="1">Worksheet!J39</f>
        <v>#DIV/0!</v>
      </c>
      <c r="F8" s="74"/>
    </row>
    <row r="9" spans="2:6" x14ac:dyDescent="0.25">
      <c r="B9" s="1"/>
      <c r="C9" s="1"/>
      <c r="D9" s="1"/>
      <c r="E9" s="63"/>
      <c r="F9" s="63"/>
    </row>
    <row r="10" spans="2:6" ht="15.75" thickBot="1" x14ac:dyDescent="0.3">
      <c r="B10" t="s">
        <v>83</v>
      </c>
    </row>
    <row r="11" spans="2:6" x14ac:dyDescent="0.25">
      <c r="B11" s="22" t="s">
        <v>39</v>
      </c>
      <c r="C11" s="23" t="s">
        <v>40</v>
      </c>
      <c r="D11" s="23" t="s">
        <v>41</v>
      </c>
      <c r="E11" s="23"/>
      <c r="F11" s="24"/>
    </row>
    <row r="12" spans="2:6" x14ac:dyDescent="0.25">
      <c r="B12" s="25" t="s">
        <v>22</v>
      </c>
      <c r="C12" s="48">
        <v>0</v>
      </c>
      <c r="D12" s="58" t="s">
        <v>6</v>
      </c>
      <c r="F12" s="26"/>
    </row>
    <row r="13" spans="2:6" x14ac:dyDescent="0.25">
      <c r="B13" s="25" t="s">
        <v>77</v>
      </c>
      <c r="C13" s="51">
        <v>0</v>
      </c>
      <c r="D13" s="62" t="s">
        <v>78</v>
      </c>
      <c r="F13" s="26"/>
    </row>
    <row r="14" spans="2:6" x14ac:dyDescent="0.25">
      <c r="B14" s="25" t="s">
        <v>80</v>
      </c>
      <c r="C14" s="51">
        <v>0</v>
      </c>
      <c r="D14" s="62" t="s">
        <v>81</v>
      </c>
      <c r="F14" s="26"/>
    </row>
    <row r="15" spans="2:6" x14ac:dyDescent="0.25">
      <c r="B15" s="25" t="s">
        <v>55</v>
      </c>
      <c r="C15" s="48">
        <v>0</v>
      </c>
      <c r="D15" s="58" t="s">
        <v>6</v>
      </c>
      <c r="F15" s="26"/>
    </row>
    <row r="16" spans="2:6" x14ac:dyDescent="0.25">
      <c r="B16" s="25" t="s">
        <v>48</v>
      </c>
      <c r="C16" s="52" t="e">
        <f>1/C15</f>
        <v>#DIV/0!</v>
      </c>
      <c r="D16" s="62" t="s">
        <v>79</v>
      </c>
      <c r="F16" s="26"/>
    </row>
    <row r="17" spans="2:6" x14ac:dyDescent="0.25">
      <c r="B17" s="25" t="s">
        <v>47</v>
      </c>
      <c r="C17" s="51">
        <v>0.26</v>
      </c>
      <c r="D17" s="58" t="s">
        <v>5</v>
      </c>
      <c r="F17" s="26"/>
    </row>
    <row r="18" spans="2:6" x14ac:dyDescent="0.25">
      <c r="B18" s="25" t="s">
        <v>61</v>
      </c>
      <c r="C18" s="53">
        <v>0.17</v>
      </c>
      <c r="D18" s="58" t="s">
        <v>32</v>
      </c>
      <c r="F18" s="26"/>
    </row>
    <row r="19" spans="2:6" x14ac:dyDescent="0.25">
      <c r="B19" s="25" t="s">
        <v>67</v>
      </c>
      <c r="C19" s="51">
        <v>325</v>
      </c>
      <c r="D19" s="58" t="s">
        <v>68</v>
      </c>
      <c r="F19" s="26"/>
    </row>
    <row r="20" spans="2:6" x14ac:dyDescent="0.25">
      <c r="B20" s="25" t="s">
        <v>56</v>
      </c>
      <c r="C20" s="54">
        <f>270*1.5</f>
        <v>405</v>
      </c>
      <c r="D20" s="58" t="s">
        <v>70</v>
      </c>
      <c r="F20" s="26"/>
    </row>
    <row r="21" spans="2:6" x14ac:dyDescent="0.25">
      <c r="B21" s="25" t="s">
        <v>75</v>
      </c>
      <c r="C21" s="48">
        <v>6</v>
      </c>
      <c r="D21" s="58" t="s">
        <v>69</v>
      </c>
      <c r="F21" s="26"/>
    </row>
    <row r="22" spans="2:6" x14ac:dyDescent="0.25">
      <c r="B22" s="25" t="s">
        <v>89</v>
      </c>
      <c r="C22" s="55">
        <v>0</v>
      </c>
      <c r="D22" s="58" t="s">
        <v>15</v>
      </c>
      <c r="F22" s="26"/>
    </row>
    <row r="23" spans="2:6" x14ac:dyDescent="0.25">
      <c r="B23" s="25" t="s">
        <v>71</v>
      </c>
      <c r="C23" s="51">
        <v>0</v>
      </c>
      <c r="D23" s="58" t="s">
        <v>64</v>
      </c>
      <c r="F23" s="26"/>
    </row>
    <row r="24" spans="2:6" x14ac:dyDescent="0.25">
      <c r="B24" s="25" t="s">
        <v>76</v>
      </c>
      <c r="C24" s="55">
        <v>189</v>
      </c>
      <c r="D24" s="58" t="s">
        <v>10</v>
      </c>
      <c r="F24" s="26"/>
    </row>
    <row r="25" spans="2:6" x14ac:dyDescent="0.25">
      <c r="B25" s="25" t="s">
        <v>35</v>
      </c>
      <c r="C25" s="51">
        <v>0</v>
      </c>
      <c r="D25" s="58" t="s">
        <v>11</v>
      </c>
      <c r="F25" s="26"/>
    </row>
    <row r="26" spans="2:6" x14ac:dyDescent="0.25">
      <c r="B26" s="25" t="s">
        <v>84</v>
      </c>
      <c r="C26" s="51">
        <v>0</v>
      </c>
      <c r="D26" s="62" t="s">
        <v>32</v>
      </c>
      <c r="F26" s="26"/>
    </row>
    <row r="27" spans="2:6" x14ac:dyDescent="0.25">
      <c r="B27" s="25" t="s">
        <v>85</v>
      </c>
      <c r="C27" s="64">
        <v>0.3</v>
      </c>
      <c r="D27" s="62" t="s">
        <v>86</v>
      </c>
      <c r="F27" s="26"/>
    </row>
    <row r="28" spans="2:6" x14ac:dyDescent="0.25">
      <c r="B28" s="25" t="s">
        <v>12</v>
      </c>
      <c r="C28" s="48">
        <v>13</v>
      </c>
      <c r="D28" s="58" t="s">
        <v>64</v>
      </c>
      <c r="F28" s="26"/>
    </row>
    <row r="29" spans="2:6" x14ac:dyDescent="0.25">
      <c r="B29" s="25" t="s">
        <v>13</v>
      </c>
      <c r="C29" s="48">
        <v>7</v>
      </c>
      <c r="D29" s="58" t="s">
        <v>33</v>
      </c>
      <c r="F29" s="26"/>
    </row>
    <row r="30" spans="2:6" x14ac:dyDescent="0.25">
      <c r="B30" s="25" t="s">
        <v>14</v>
      </c>
      <c r="C30" s="54">
        <v>20</v>
      </c>
      <c r="D30" s="58" t="s">
        <v>38</v>
      </c>
      <c r="F30" s="26"/>
    </row>
    <row r="31" spans="2:6" x14ac:dyDescent="0.25">
      <c r="B31" s="25" t="s">
        <v>27</v>
      </c>
      <c r="C31" s="55">
        <v>420</v>
      </c>
      <c r="D31" s="58" t="s">
        <v>28</v>
      </c>
      <c r="F31" s="26"/>
    </row>
    <row r="32" spans="2:6" x14ac:dyDescent="0.25">
      <c r="B32" s="25" t="s">
        <v>62</v>
      </c>
      <c r="C32" s="51">
        <v>0</v>
      </c>
      <c r="D32" s="58" t="s">
        <v>63</v>
      </c>
      <c r="F32" s="26"/>
    </row>
    <row r="33" spans="2:6" x14ac:dyDescent="0.25">
      <c r="B33" s="25" t="s">
        <v>31</v>
      </c>
      <c r="C33" s="48">
        <v>0</v>
      </c>
      <c r="D33" s="58" t="s">
        <v>32</v>
      </c>
      <c r="F33" s="26"/>
    </row>
    <row r="34" spans="2:6" x14ac:dyDescent="0.25">
      <c r="B34" s="25" t="s">
        <v>37</v>
      </c>
      <c r="C34" s="48">
        <v>4</v>
      </c>
      <c r="D34" s="58" t="s">
        <v>6</v>
      </c>
      <c r="F34" s="26"/>
    </row>
    <row r="35" spans="2:6" ht="15.75" thickBot="1" x14ac:dyDescent="0.3">
      <c r="B35" s="25" t="s">
        <v>44</v>
      </c>
      <c r="C35" s="68">
        <f>1/C34</f>
        <v>0.25</v>
      </c>
      <c r="D35" s="58" t="s">
        <v>45</v>
      </c>
      <c r="F35" s="26"/>
    </row>
    <row r="36" spans="2:6" x14ac:dyDescent="0.25">
      <c r="B36" s="69" t="s">
        <v>94</v>
      </c>
      <c r="C36" s="70"/>
      <c r="D36" s="71" t="s">
        <v>93</v>
      </c>
      <c r="E36" s="71"/>
      <c r="F36" s="72"/>
    </row>
    <row r="37" spans="2:6" ht="15.75" thickBot="1" x14ac:dyDescent="0.3">
      <c r="B37" s="27" t="s">
        <v>60</v>
      </c>
      <c r="C37" s="56">
        <v>129</v>
      </c>
      <c r="D37" s="59" t="s">
        <v>28</v>
      </c>
      <c r="E37" s="59"/>
      <c r="F37" s="28"/>
    </row>
    <row r="39" spans="2:6" ht="18.75" x14ac:dyDescent="0.3">
      <c r="B39" s="65" t="str">
        <f>"Total Savings over "&amp;E6&amp;" month agreement period"</f>
        <v>Total Savings over 36 month agreement period</v>
      </c>
      <c r="C39" s="65"/>
      <c r="D39" s="65"/>
      <c r="E39" s="74">
        <f ca="1">Worksheet!$J$38</f>
        <v>1350</v>
      </c>
      <c r="F39" s="74"/>
    </row>
    <row r="41" spans="2:6" x14ac:dyDescent="0.25">
      <c r="B41" s="66" t="str">
        <f>Worksheet!B40</f>
        <v>Copyright ©2014 amaze360 Pty Ltd.  All Rights Reserved.  ****Commercial in Confidence****</v>
      </c>
    </row>
  </sheetData>
  <sheetProtection algorithmName="SHA-512" hashValue="lfhCjSIe8ZyltF3UcT0dRHPvCEl9fa8vOHgAn7cBuLGI4SA4LmMh+hQMiNe/BaZio4R4PqushA0V2FcE1T0LxA==" saltValue="Ulx79v1WN87Gw2gKNFrhRw==" spinCount="100000" sheet="1" objects="1" scenarios="1" selectLockedCells="1"/>
  <mergeCells count="2">
    <mergeCell ref="E39:F39"/>
    <mergeCell ref="E8:F8"/>
  </mergeCells>
  <pageMargins left="0.7" right="0.7" top="0.75" bottom="0.75" header="0.3" footer="0.3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L40"/>
  <sheetViews>
    <sheetView showGridLines="0" topLeftCell="A3" workbookViewId="0">
      <selection activeCell="B31" sqref="B31"/>
    </sheetView>
  </sheetViews>
  <sheetFormatPr defaultColWidth="8.85546875" defaultRowHeight="15" x14ac:dyDescent="0.25"/>
  <cols>
    <col min="1" max="1" width="2.28515625" customWidth="1"/>
    <col min="2" max="2" width="24" customWidth="1"/>
    <col min="3" max="3" width="14.140625" bestFit="1" customWidth="1"/>
    <col min="4" max="4" width="13.7109375" bestFit="1" customWidth="1"/>
    <col min="5" max="5" width="17.42578125" customWidth="1"/>
    <col min="6" max="6" width="15.85546875" customWidth="1"/>
    <col min="7" max="7" width="18.42578125" customWidth="1"/>
    <col min="8" max="9" width="15.42578125" bestFit="1" customWidth="1"/>
    <col min="10" max="10" width="19.85546875" bestFit="1" customWidth="1"/>
    <col min="11" max="11" width="6.140625" customWidth="1"/>
    <col min="12" max="12" width="30.7109375" bestFit="1" customWidth="1"/>
    <col min="13" max="13" width="15.140625" bestFit="1" customWidth="1"/>
    <col min="14" max="14" width="48.7109375" bestFit="1" customWidth="1"/>
  </cols>
  <sheetData>
    <row r="1" spans="1:12" ht="6.75" customHeight="1" x14ac:dyDescent="0.25"/>
    <row r="2" spans="1:12" x14ac:dyDescent="0.25">
      <c r="B2" s="1" t="s">
        <v>65</v>
      </c>
      <c r="L2" s="1"/>
    </row>
    <row r="5" spans="1:12" ht="15" customHeight="1" x14ac:dyDescent="0.25">
      <c r="B5" s="21"/>
      <c r="C5" s="34"/>
      <c r="D5" s="21"/>
      <c r="E5" s="21"/>
      <c r="F5" s="21"/>
      <c r="G5" s="21"/>
      <c r="H5" s="21"/>
      <c r="I5" s="21"/>
      <c r="J5" s="21"/>
    </row>
    <row r="6" spans="1:12" x14ac:dyDescent="0.25">
      <c r="A6" s="33"/>
      <c r="B6" s="11" t="s">
        <v>50</v>
      </c>
      <c r="C6" s="12"/>
      <c r="D6" s="12" t="s">
        <v>16</v>
      </c>
      <c r="E6" s="13" t="s">
        <v>17</v>
      </c>
      <c r="F6" s="13" t="s">
        <v>18</v>
      </c>
      <c r="G6" s="13" t="s">
        <v>19</v>
      </c>
      <c r="H6" s="13" t="s">
        <v>20</v>
      </c>
      <c r="I6" s="13" t="s">
        <v>21</v>
      </c>
      <c r="J6" s="35" t="s">
        <v>49</v>
      </c>
      <c r="K6" s="2"/>
    </row>
    <row r="7" spans="1:12" x14ac:dyDescent="0.25">
      <c r="A7" s="33"/>
      <c r="B7" s="14" t="s">
        <v>0</v>
      </c>
      <c r="C7" s="12"/>
      <c r="D7" s="12"/>
      <c r="E7" s="12"/>
      <c r="F7" s="12"/>
      <c r="G7" s="12"/>
      <c r="H7" s="12"/>
      <c r="I7" s="12"/>
      <c r="J7" s="36"/>
    </row>
    <row r="8" spans="1:12" x14ac:dyDescent="0.25">
      <c r="A8" s="33"/>
      <c r="B8" s="12" t="s">
        <v>2</v>
      </c>
      <c r="C8" s="29"/>
      <c r="D8" s="29"/>
      <c r="E8" s="15">
        <f>IF(('Cloud Calc'!$C$15-'Cloud Calc'!$C$12)&lt;1,'Cloud Calc'!$C$13*'Cloud Calc'!$C$6,0)</f>
        <v>0</v>
      </c>
      <c r="F8" s="15">
        <f ca="1">IF(('Cloud Calc'!$C$15-('Cloud Calc'!$C$12+1))=0,'Cloud Calc'!$C$13*'Cloud Calc'!$C$6,IF(ISNUMBER(OFFSET(F8,0,0-'Cloud Calc'!$C$15)),IF(OFFSET(F8,0,0-'Cloud Calc'!$C$15)&gt;0,OFFSET(F8,0,0-'Cloud Calc'!$C$15),0),0))</f>
        <v>0</v>
      </c>
      <c r="G8" s="15">
        <f ca="1">IF(('Cloud Calc'!$C$15-('Cloud Calc'!$C$12+2))=0,'Cloud Calc'!$C$13*'Cloud Calc'!$C$6,IF(ISNUMBER(OFFSET(G8,0,0-'Cloud Calc'!$C$15)),IF(OFFSET(G8,0,0-'Cloud Calc'!$C$15)&gt;0,OFFSET(G8,0,0-'Cloud Calc'!$C$15),0),0))</f>
        <v>0</v>
      </c>
      <c r="H8" s="15">
        <f ca="1">IF(('Cloud Calc'!$C$15-('Cloud Calc'!$C$12+3))=0,'Cloud Calc'!$C$13*'Cloud Calc'!$C$6,IF(ISNUMBER(OFFSET(H8,0,0-'Cloud Calc'!$C$15)),IF(OFFSET(H8,0,0-'Cloud Calc'!$C$15)&gt;0,OFFSET(H8,0,0-'Cloud Calc'!$C$15),0),0))</f>
        <v>0</v>
      </c>
      <c r="I8" s="15">
        <f ca="1">IF(('Cloud Calc'!$C$15-('Cloud Calc'!$C$12+4))=0,'Cloud Calc'!$C$13*'Cloud Calc'!$C$6,IF(ISNUMBER(OFFSET(I8,0,0-'Cloud Calc'!$C$15)),IF(OFFSET(I8,0,0-'Cloud Calc'!$C$15)&gt;0,OFFSET(I8,0,0-'Cloud Calc'!$C$15),0),0))</f>
        <v>0</v>
      </c>
      <c r="J8" s="37">
        <f t="shared" ref="J8:J19" ca="1" si="0">SUM(E8:I8)</f>
        <v>0</v>
      </c>
      <c r="K8" s="4"/>
    </row>
    <row r="9" spans="1:12" x14ac:dyDescent="0.25">
      <c r="A9" s="33"/>
      <c r="B9" s="12" t="s">
        <v>82</v>
      </c>
      <c r="C9" s="29"/>
      <c r="D9" s="29"/>
      <c r="E9" s="15">
        <f>IF(E8&gt;0,'Cloud Calc'!$C$14,0)</f>
        <v>0</v>
      </c>
      <c r="F9" s="15">
        <f ca="1">IF(F8&gt;0,'Cloud Calc'!$C$14,0)</f>
        <v>0</v>
      </c>
      <c r="G9" s="15">
        <f ca="1">IF(G8&gt;0,'Cloud Calc'!$C$14,0)</f>
        <v>0</v>
      </c>
      <c r="H9" s="15">
        <f ca="1">IF(H8&gt;0,'Cloud Calc'!$C$14,0)</f>
        <v>0</v>
      </c>
      <c r="I9" s="15">
        <f ca="1">IF(I8&gt;0,'Cloud Calc'!$C$14,0)</f>
        <v>0</v>
      </c>
      <c r="J9" s="37">
        <f t="shared" ca="1" si="0"/>
        <v>0</v>
      </c>
      <c r="K9" s="4"/>
    </row>
    <row r="10" spans="1:12" x14ac:dyDescent="0.25">
      <c r="A10" s="33"/>
      <c r="B10" s="12" t="s">
        <v>4</v>
      </c>
      <c r="C10" s="12"/>
      <c r="D10" s="15">
        <f>'Cloud Calc'!$C$21*'Cloud Calc'!$C$19/12</f>
        <v>162.5</v>
      </c>
      <c r="E10" s="15">
        <f>'Cloud Calc'!$C$21*'Cloud Calc'!$C$19</f>
        <v>1950</v>
      </c>
      <c r="F10" s="15">
        <f>'Cloud Calc'!$C$21*'Cloud Calc'!$C$19</f>
        <v>1950</v>
      </c>
      <c r="G10" s="15">
        <f>'Cloud Calc'!$C$21*'Cloud Calc'!$C$19</f>
        <v>1950</v>
      </c>
      <c r="H10" s="15">
        <f>'Cloud Calc'!$C$21*'Cloud Calc'!$C$19</f>
        <v>1950</v>
      </c>
      <c r="I10" s="15">
        <f>'Cloud Calc'!$C$21*'Cloud Calc'!$C$19</f>
        <v>1950</v>
      </c>
      <c r="J10" s="37">
        <f t="shared" si="0"/>
        <v>9750</v>
      </c>
      <c r="K10" s="4"/>
    </row>
    <row r="11" spans="1:12" x14ac:dyDescent="0.25">
      <c r="A11" s="33"/>
      <c r="B11" s="12" t="s">
        <v>8</v>
      </c>
      <c r="C11" s="15"/>
      <c r="D11" s="15">
        <f>('Cloud Calc'!C6*24*'Cloud Calc'!C20/1000*'Cloud Calc'!C17)*365/12</f>
        <v>0</v>
      </c>
      <c r="E11" s="15">
        <f>('Cloud Calc'!$C$6*24*'Cloud Calc'!$C$20/1000*'Cloud Calc'!$C$17)*365</f>
        <v>0</v>
      </c>
      <c r="F11" s="15">
        <f>E11*(1+'Cloud Calc'!$C$18)</f>
        <v>0</v>
      </c>
      <c r="G11" s="15">
        <f>F11*(1+'Cloud Calc'!$C$18)</f>
        <v>0</v>
      </c>
      <c r="H11" s="15">
        <f>G11*(1+'Cloud Calc'!$C$18)</f>
        <v>0</v>
      </c>
      <c r="I11" s="15">
        <f>H11*(1+'Cloud Calc'!$C$18)</f>
        <v>0</v>
      </c>
      <c r="J11" s="37">
        <f t="shared" si="0"/>
        <v>0</v>
      </c>
      <c r="K11" s="4"/>
    </row>
    <row r="12" spans="1:12" x14ac:dyDescent="0.25">
      <c r="A12" s="33"/>
      <c r="B12" s="12" t="s">
        <v>9</v>
      </c>
      <c r="C12" s="15"/>
      <c r="D12" s="15"/>
      <c r="E12" s="15">
        <f>IF(E8&gt;0,IF('Cloud Calc'!$C$5&lt;5,'Cloud Calc'!$C$22,'Cloud Calc'!$C$22+(ROUNDUP(('Cloud Calc'!$C$5-5)/5,0)*'Cloud Calc'!$C$24)),0)</f>
        <v>0</v>
      </c>
      <c r="F12" s="15">
        <f ca="1">IF(F8&gt;0,IF('Cloud Calc'!$C$5&lt;5,'Cloud Calc'!$C$22,'Cloud Calc'!$C$22+(ROUNDUP(('Cloud Calc'!$C$5-5)/5,0)*'Cloud Calc'!$C$24)),0)</f>
        <v>0</v>
      </c>
      <c r="G12" s="15">
        <f ca="1">IF(G8&gt;0,IF('Cloud Calc'!$C$5&lt;5,'Cloud Calc'!$C$22,'Cloud Calc'!$C$22+(ROUNDUP(('Cloud Calc'!$C$5-5)/5,0)*'Cloud Calc'!$C$24)),0)</f>
        <v>0</v>
      </c>
      <c r="H12" s="15">
        <f ca="1">IF(H8&gt;0,IF('Cloud Calc'!$C$5&lt;5,'Cloud Calc'!$C$22,'Cloud Calc'!$C$22+(ROUNDUP(('Cloud Calc'!$C$5-5)/5,0)*'Cloud Calc'!$C$24)),0)</f>
        <v>0</v>
      </c>
      <c r="I12" s="15">
        <f ca="1">IF(I8&gt;0,IF('Cloud Calc'!$C$5&lt;5,'Cloud Calc'!$C$22,'Cloud Calc'!$C$22+(ROUNDUP(('Cloud Calc'!$C$5-5)/5,0)*'Cloud Calc'!$C$24)),0)</f>
        <v>0</v>
      </c>
      <c r="J12" s="37">
        <f t="shared" ca="1" si="0"/>
        <v>0</v>
      </c>
      <c r="K12" s="4"/>
    </row>
    <row r="13" spans="1:12" x14ac:dyDescent="0.25">
      <c r="A13" s="33"/>
      <c r="B13" s="12" t="s">
        <v>25</v>
      </c>
      <c r="C13" s="12" t="s">
        <v>26</v>
      </c>
      <c r="D13" s="12"/>
      <c r="E13" s="16" t="e">
        <f>'Cloud Calc'!$C$16*'Cloud Calc'!$C$13*'Cloud Calc'!$C$6</f>
        <v>#DIV/0!</v>
      </c>
      <c r="F13" s="16" t="e">
        <f>'Cloud Calc'!$C$16*'Cloud Calc'!$C$13*'Cloud Calc'!$C$6</f>
        <v>#DIV/0!</v>
      </c>
      <c r="G13" s="16" t="e">
        <f>'Cloud Calc'!$C$16*'Cloud Calc'!$C$13*'Cloud Calc'!$C$6</f>
        <v>#DIV/0!</v>
      </c>
      <c r="H13" s="16" t="e">
        <f>'Cloud Calc'!$C$16*'Cloud Calc'!$C$13*'Cloud Calc'!$C$6</f>
        <v>#DIV/0!</v>
      </c>
      <c r="I13" s="16" t="e">
        <f>'Cloud Calc'!$C$16*'Cloud Calc'!$C$13*'Cloud Calc'!$C$6</f>
        <v>#DIV/0!</v>
      </c>
      <c r="J13" s="37" t="e">
        <f t="shared" si="0"/>
        <v>#DIV/0!</v>
      </c>
      <c r="K13" s="4"/>
    </row>
    <row r="14" spans="1:12" x14ac:dyDescent="0.25">
      <c r="A14" s="33"/>
      <c r="B14" s="12" t="s">
        <v>35</v>
      </c>
      <c r="C14" s="12"/>
      <c r="D14" s="15">
        <f>'Cloud Calc'!$C$28*'Cloud Calc'!$C$25*'Cloud Calc'!$C$6</f>
        <v>0</v>
      </c>
      <c r="E14" s="15">
        <f>'Cloud Calc'!$C$28*12*'Cloud Calc'!$C$25*'Cloud Calc'!$C$6</f>
        <v>0</v>
      </c>
      <c r="F14" s="15">
        <f>'Cloud Calc'!$C$28*12*'Cloud Calc'!$C$25*'Cloud Calc'!$C$6</f>
        <v>0</v>
      </c>
      <c r="G14" s="15">
        <f>'Cloud Calc'!$C$28*12*'Cloud Calc'!$C$25*'Cloud Calc'!$C$6</f>
        <v>0</v>
      </c>
      <c r="H14" s="15">
        <f>'Cloud Calc'!$C$28*12*'Cloud Calc'!$C$25*'Cloud Calc'!$C$6</f>
        <v>0</v>
      </c>
      <c r="I14" s="15">
        <f>'Cloud Calc'!$C$28*12*'Cloud Calc'!$C$25*'Cloud Calc'!$C$6</f>
        <v>0</v>
      </c>
      <c r="J14" s="37">
        <f t="shared" si="0"/>
        <v>0</v>
      </c>
      <c r="K14" s="4"/>
    </row>
    <row r="15" spans="1:12" x14ac:dyDescent="0.25">
      <c r="A15" s="33"/>
      <c r="B15" s="12" t="s">
        <v>34</v>
      </c>
      <c r="C15" s="12"/>
      <c r="D15" s="13" t="s">
        <v>72</v>
      </c>
      <c r="E15" s="15">
        <f>'Cloud Calc'!$C$29*'Cloud Calc'!$C$25*'Cloud Calc'!$C$6</f>
        <v>0</v>
      </c>
      <c r="F15" s="15">
        <f>'Cloud Calc'!$C$29*'Cloud Calc'!$C$25*'Cloud Calc'!$C$6</f>
        <v>0</v>
      </c>
      <c r="G15" s="15">
        <f>'Cloud Calc'!$C$29*'Cloud Calc'!$C$25*'Cloud Calc'!$C$6</f>
        <v>0</v>
      </c>
      <c r="H15" s="15">
        <f>'Cloud Calc'!$C$29*'Cloud Calc'!$C$25*'Cloud Calc'!$C$6</f>
        <v>0</v>
      </c>
      <c r="I15" s="15">
        <f>'Cloud Calc'!$C$29*'Cloud Calc'!$C$25*'Cloud Calc'!$C$6</f>
        <v>0</v>
      </c>
      <c r="J15" s="37">
        <f t="shared" si="0"/>
        <v>0</v>
      </c>
      <c r="K15" s="4"/>
    </row>
    <row r="16" spans="1:12" x14ac:dyDescent="0.25">
      <c r="A16" s="33"/>
      <c r="B16" s="12" t="s">
        <v>87</v>
      </c>
      <c r="C16" s="12"/>
      <c r="D16" s="13"/>
      <c r="E16" s="15">
        <f>('Cloud Calc'!$C$5*'Cloud Calc'!$C$26)/52/40*(1+'Cloud Calc'!$C$27)*'Cloud Calc'!$C$29</f>
        <v>0</v>
      </c>
      <c r="F16" s="15">
        <f>('Cloud Calc'!$C$5*'Cloud Calc'!$C$26)/52/40*(1+'Cloud Calc'!$C$27)*'Cloud Calc'!$C$29</f>
        <v>0</v>
      </c>
      <c r="G16" s="15">
        <f>('Cloud Calc'!$C$5*'Cloud Calc'!$C$26)/52/40*(1+'Cloud Calc'!$C$27)*'Cloud Calc'!$C$29</f>
        <v>0</v>
      </c>
      <c r="H16" s="15">
        <f>('Cloud Calc'!$C$5*'Cloud Calc'!$C$26)/52/40*(1+'Cloud Calc'!$C$27)*'Cloud Calc'!$C$29</f>
        <v>0</v>
      </c>
      <c r="I16" s="15">
        <f>('Cloud Calc'!$C$5*'Cloud Calc'!$C$26)/52/40*(1+'Cloud Calc'!$C$27)*'Cloud Calc'!$C$29</f>
        <v>0</v>
      </c>
      <c r="J16" s="37">
        <f t="shared" si="0"/>
        <v>0</v>
      </c>
      <c r="K16" s="4"/>
    </row>
    <row r="17" spans="1:11" x14ac:dyDescent="0.25">
      <c r="A17" s="33"/>
      <c r="B17" s="12" t="s">
        <v>66</v>
      </c>
      <c r="C17" s="12"/>
      <c r="D17" s="12"/>
      <c r="E17" s="15">
        <f>'Cloud Calc'!$C$23*'Cloud Calc'!$C$6*12</f>
        <v>0</v>
      </c>
      <c r="F17" s="15">
        <f>'Cloud Calc'!$C$23*'Cloud Calc'!$C$6*12</f>
        <v>0</v>
      </c>
      <c r="G17" s="15">
        <f>'Cloud Calc'!$C$23*'Cloud Calc'!$C$6*12</f>
        <v>0</v>
      </c>
      <c r="H17" s="15">
        <f>'Cloud Calc'!$C$23*'Cloud Calc'!$C$6*12</f>
        <v>0</v>
      </c>
      <c r="I17" s="15">
        <f>'Cloud Calc'!$C$23*'Cloud Calc'!$C$6*12</f>
        <v>0</v>
      </c>
      <c r="J17" s="37">
        <f t="shared" si="0"/>
        <v>0</v>
      </c>
      <c r="K17" s="5"/>
    </row>
    <row r="18" spans="1:11" x14ac:dyDescent="0.25">
      <c r="A18" s="33"/>
      <c r="B18" s="12" t="s">
        <v>23</v>
      </c>
      <c r="C18" s="12"/>
      <c r="D18" s="12"/>
      <c r="E18" s="16">
        <f>E8+E12+E9</f>
        <v>0</v>
      </c>
      <c r="F18" s="16">
        <f t="shared" ref="F18:I18" ca="1" si="1">F8+F12+F9</f>
        <v>0</v>
      </c>
      <c r="G18" s="16">
        <f t="shared" ca="1" si="1"/>
        <v>0</v>
      </c>
      <c r="H18" s="16">
        <f t="shared" ca="1" si="1"/>
        <v>0</v>
      </c>
      <c r="I18" s="16">
        <f t="shared" ca="1" si="1"/>
        <v>0</v>
      </c>
      <c r="J18" s="38">
        <f t="shared" ca="1" si="0"/>
        <v>0</v>
      </c>
      <c r="K18" s="5"/>
    </row>
    <row r="19" spans="1:11" x14ac:dyDescent="0.25">
      <c r="A19" s="33"/>
      <c r="B19" s="12" t="s">
        <v>24</v>
      </c>
      <c r="C19" s="12"/>
      <c r="D19" s="12"/>
      <c r="E19" s="16" t="e">
        <f>E10+E11+E13+E14+E15+E16+E17</f>
        <v>#DIV/0!</v>
      </c>
      <c r="F19" s="16" t="e">
        <f t="shared" ref="F19:I19" si="2">F10+F11+F13+F14+F15+F16+F17</f>
        <v>#DIV/0!</v>
      </c>
      <c r="G19" s="16" t="e">
        <f t="shared" si="2"/>
        <v>#DIV/0!</v>
      </c>
      <c r="H19" s="16" t="e">
        <f t="shared" si="2"/>
        <v>#DIV/0!</v>
      </c>
      <c r="I19" s="16" t="e">
        <f t="shared" si="2"/>
        <v>#DIV/0!</v>
      </c>
      <c r="J19" s="38" t="e">
        <f t="shared" si="0"/>
        <v>#DIV/0!</v>
      </c>
      <c r="K19" s="4"/>
    </row>
    <row r="20" spans="1:11" x14ac:dyDescent="0.25">
      <c r="A20" s="33"/>
      <c r="B20" s="12"/>
      <c r="C20" s="12"/>
      <c r="D20" s="12"/>
      <c r="E20" s="12"/>
      <c r="F20" s="12"/>
      <c r="G20" s="12"/>
      <c r="H20" s="12"/>
      <c r="I20" s="12"/>
      <c r="J20" s="37"/>
    </row>
    <row r="21" spans="1:11" x14ac:dyDescent="0.25">
      <c r="A21" s="33"/>
      <c r="B21" s="14" t="s">
        <v>1</v>
      </c>
      <c r="C21" s="12"/>
      <c r="D21" s="12"/>
      <c r="E21" s="12"/>
      <c r="F21" s="12"/>
      <c r="G21" s="12"/>
      <c r="H21" s="12"/>
      <c r="I21" s="12"/>
      <c r="J21" s="36"/>
      <c r="K21" s="4"/>
    </row>
    <row r="22" spans="1:11" x14ac:dyDescent="0.25">
      <c r="A22" s="33"/>
      <c r="B22" s="12" t="s">
        <v>29</v>
      </c>
      <c r="C22" s="12"/>
      <c r="D22" s="12"/>
      <c r="E22" s="15">
        <f>'Cloud Calc'!$E$5*'Cloud Calc'!$C$31</f>
        <v>0</v>
      </c>
      <c r="F22" s="15">
        <v>0</v>
      </c>
      <c r="G22" s="15">
        <v>0</v>
      </c>
      <c r="H22" s="15">
        <v>0</v>
      </c>
      <c r="I22" s="15">
        <f>'Cloud Calc'!$C$5*'Cloud Calc'!$C$31</f>
        <v>0</v>
      </c>
      <c r="J22" s="37">
        <f>SUM(E22:I22)</f>
        <v>0</v>
      </c>
      <c r="K22" s="4"/>
    </row>
    <row r="23" spans="1:11" x14ac:dyDescent="0.25">
      <c r="A23" s="33"/>
      <c r="B23" s="12" t="s">
        <v>30</v>
      </c>
      <c r="C23" s="12"/>
      <c r="D23" s="12"/>
      <c r="E23" s="50">
        <f>'Cloud Calc'!$C$33*'Cloud Calc'!$C$25*0.8</f>
        <v>0</v>
      </c>
      <c r="F23" s="50">
        <f>'Cloud Calc'!$C$33*'Cloud Calc'!$C$25*0.8</f>
        <v>0</v>
      </c>
      <c r="G23" s="50">
        <f>'Cloud Calc'!$C$33*'Cloud Calc'!$C$25*0.8</f>
        <v>0</v>
      </c>
      <c r="H23" s="50">
        <f>'Cloud Calc'!$C$33*'Cloud Calc'!$C$25*0.8</f>
        <v>0</v>
      </c>
      <c r="I23" s="50">
        <f>'Cloud Calc'!$C$33*'Cloud Calc'!$C$25*0.8</f>
        <v>0</v>
      </c>
      <c r="J23" s="37">
        <f>SUM(E23:I23)</f>
        <v>0</v>
      </c>
      <c r="K23" s="4"/>
    </row>
    <row r="24" spans="1:11" x14ac:dyDescent="0.25">
      <c r="A24" s="33"/>
      <c r="B24" s="12" t="s">
        <v>36</v>
      </c>
      <c r="C24" s="12">
        <v>750</v>
      </c>
      <c r="D24" s="12"/>
      <c r="E24" s="15">
        <f>'Cloud Calc'!$E$5*'Cloud Calc'!$C$35*$C$24</f>
        <v>0</v>
      </c>
      <c r="F24" s="15">
        <f>'Cloud Calc'!$E$5*'Cloud Calc'!$C$35*$C$24</f>
        <v>0</v>
      </c>
      <c r="G24" s="15">
        <f>'Cloud Calc'!$E$5*'Cloud Calc'!$C$35*$C$24</f>
        <v>0</v>
      </c>
      <c r="H24" s="15">
        <f>'Cloud Calc'!$E$5*'Cloud Calc'!$C$35*$C$24</f>
        <v>0</v>
      </c>
      <c r="I24" s="15">
        <f>'Cloud Calc'!$E$5*'Cloud Calc'!$C$35*$C$24</f>
        <v>0</v>
      </c>
      <c r="J24" s="37">
        <f>SUM(E24:I24)</f>
        <v>0</v>
      </c>
    </row>
    <row r="25" spans="1:11" x14ac:dyDescent="0.25">
      <c r="A25" s="33"/>
      <c r="B25" s="12" t="s">
        <v>42</v>
      </c>
      <c r="C25" s="12"/>
      <c r="D25" s="12"/>
      <c r="E25" s="15">
        <f>E24+E22</f>
        <v>0</v>
      </c>
      <c r="F25" s="15">
        <f>F24+F22</f>
        <v>0</v>
      </c>
      <c r="G25" s="15">
        <f>G24+G22</f>
        <v>0</v>
      </c>
      <c r="H25" s="15">
        <f>H24+H22</f>
        <v>0</v>
      </c>
      <c r="I25" s="15">
        <f>I24+I22</f>
        <v>0</v>
      </c>
      <c r="J25" s="37">
        <f>SUM(E25:I25)</f>
        <v>0</v>
      </c>
      <c r="K25" s="4"/>
    </row>
    <row r="26" spans="1:11" x14ac:dyDescent="0.25">
      <c r="A26" s="33"/>
      <c r="B26" s="12" t="s">
        <v>43</v>
      </c>
      <c r="C26" s="12"/>
      <c r="D26" s="12"/>
      <c r="E26" s="15">
        <f>E23</f>
        <v>0</v>
      </c>
      <c r="F26" s="15">
        <f>F23</f>
        <v>0</v>
      </c>
      <c r="G26" s="15">
        <f>G23</f>
        <v>0</v>
      </c>
      <c r="H26" s="15">
        <f>H23</f>
        <v>0</v>
      </c>
      <c r="I26" s="15">
        <f>I23</f>
        <v>0</v>
      </c>
      <c r="J26" s="37">
        <f>SUM(E26:I26)</f>
        <v>0</v>
      </c>
      <c r="K26" s="4"/>
    </row>
    <row r="27" spans="1:11" x14ac:dyDescent="0.25">
      <c r="A27" s="33"/>
      <c r="B27" s="8" t="s">
        <v>52</v>
      </c>
      <c r="C27" s="8"/>
      <c r="D27" s="8"/>
      <c r="E27" s="9">
        <f t="shared" ref="E27:J28" si="3">E25+E18</f>
        <v>0</v>
      </c>
      <c r="F27" s="9">
        <f t="shared" ca="1" si="3"/>
        <v>0</v>
      </c>
      <c r="G27" s="9">
        <f t="shared" ca="1" si="3"/>
        <v>0</v>
      </c>
      <c r="H27" s="9">
        <f t="shared" ca="1" si="3"/>
        <v>0</v>
      </c>
      <c r="I27" s="9">
        <f t="shared" ca="1" si="3"/>
        <v>0</v>
      </c>
      <c r="J27" s="39">
        <f t="shared" ca="1" si="3"/>
        <v>0</v>
      </c>
    </row>
    <row r="28" spans="1:11" x14ac:dyDescent="0.25">
      <c r="A28" s="33"/>
      <c r="B28" s="30" t="s">
        <v>51</v>
      </c>
      <c r="C28" s="30"/>
      <c r="D28" s="30"/>
      <c r="E28" s="32" t="e">
        <f t="shared" si="3"/>
        <v>#DIV/0!</v>
      </c>
      <c r="F28" s="32" t="e">
        <f t="shared" si="3"/>
        <v>#DIV/0!</v>
      </c>
      <c r="G28" s="9" t="e">
        <f t="shared" si="3"/>
        <v>#DIV/0!</v>
      </c>
      <c r="H28" s="9" t="e">
        <f t="shared" si="3"/>
        <v>#DIV/0!</v>
      </c>
      <c r="I28" s="9" t="e">
        <f t="shared" si="3"/>
        <v>#DIV/0!</v>
      </c>
      <c r="J28" s="39" t="e">
        <f t="shared" si="3"/>
        <v>#DIV/0!</v>
      </c>
    </row>
    <row r="29" spans="1:11" ht="15.75" thickBot="1" x14ac:dyDescent="0.3">
      <c r="A29" s="33"/>
      <c r="B29" s="17" t="s">
        <v>58</v>
      </c>
      <c r="C29" s="18"/>
      <c r="D29" s="18"/>
      <c r="E29" s="18"/>
      <c r="F29" s="31"/>
      <c r="G29" s="30"/>
      <c r="H29" s="30"/>
      <c r="I29" s="30" t="s">
        <v>54</v>
      </c>
      <c r="J29" s="47">
        <f ca="1">J28+J27</f>
        <v>9750</v>
      </c>
    </row>
    <row r="30" spans="1:11" ht="15.75" thickTop="1" x14ac:dyDescent="0.25">
      <c r="A30" s="33"/>
      <c r="B30" s="18" t="s">
        <v>59</v>
      </c>
      <c r="C30" s="18"/>
      <c r="D30" s="19">
        <f>'Cloud Calc'!$C$37*'Cloud Calc'!$C$5</f>
        <v>0</v>
      </c>
      <c r="E30" s="19">
        <f>'Cloud Calc'!$C$37*'Cloud Calc'!$C$5*12</f>
        <v>0</v>
      </c>
      <c r="F30" s="19">
        <f>'Cloud Calc'!$C$37*'Cloud Calc'!$C$5*12</f>
        <v>0</v>
      </c>
      <c r="G30" s="19">
        <f>'Cloud Calc'!$C$37*'Cloud Calc'!$C$5*12</f>
        <v>0</v>
      </c>
      <c r="H30" s="19">
        <f>'Cloud Calc'!$C$37*'Cloud Calc'!$C$5*12</f>
        <v>0</v>
      </c>
      <c r="I30" s="19">
        <f>'Cloud Calc'!$C$37*'Cloud Calc'!$C$5*12</f>
        <v>0</v>
      </c>
      <c r="J30" s="44">
        <f>SUM(E30:I30)</f>
        <v>0</v>
      </c>
    </row>
    <row r="31" spans="1:11" x14ac:dyDescent="0.25">
      <c r="A31" s="33"/>
      <c r="B31" s="18" t="s">
        <v>53</v>
      </c>
      <c r="C31" s="18"/>
      <c r="D31" s="20">
        <f>'Cloud Calc'!C36</f>
        <v>0</v>
      </c>
      <c r="E31" s="20">
        <f>$D$31*12</f>
        <v>0</v>
      </c>
      <c r="F31" s="20">
        <f t="shared" ref="F31:I31" si="4">$D$31*12</f>
        <v>0</v>
      </c>
      <c r="G31" s="20">
        <f t="shared" si="4"/>
        <v>0</v>
      </c>
      <c r="H31" s="20">
        <f t="shared" si="4"/>
        <v>0</v>
      </c>
      <c r="I31" s="20">
        <f t="shared" si="4"/>
        <v>0</v>
      </c>
      <c r="J31" s="44">
        <f>SUM(E31:I31)</f>
        <v>0</v>
      </c>
    </row>
    <row r="32" spans="1:11" x14ac:dyDescent="0.25">
      <c r="A32" s="33"/>
      <c r="B32" s="18" t="s">
        <v>43</v>
      </c>
      <c r="C32" s="18"/>
      <c r="D32" s="18"/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44">
        <f t="shared" ref="J32" si="5">SUM(E32:I32)</f>
        <v>0</v>
      </c>
    </row>
    <row r="33" spans="1:10" x14ac:dyDescent="0.25">
      <c r="A33" s="33"/>
      <c r="B33" s="18" t="s">
        <v>42</v>
      </c>
      <c r="C33" s="18"/>
      <c r="D33" s="18"/>
      <c r="E33" s="49" t="e">
        <f>IF(E24*0.15&lt;'Cloud Calc'!$C$32,'Cloud Calc'!$C$32,ROUNDDOWN(E24*0.15/'Cloud Calc'!$C$32,0)*'Cloud Calc'!$C$32)</f>
        <v>#DIV/0!</v>
      </c>
      <c r="F33" s="49" t="e">
        <f>IF(F24*0.15&lt;'Cloud Calc'!$C$32,'Cloud Calc'!$C$32,ROUNDDOWN(F24*0.15/'Cloud Calc'!$C$32,0)*'Cloud Calc'!$C$32)</f>
        <v>#DIV/0!</v>
      </c>
      <c r="G33" s="49" t="e">
        <f>IF(G24*0.15&lt;'Cloud Calc'!$C$32,'Cloud Calc'!$C$32,ROUNDDOWN(G24*0.15/'Cloud Calc'!$C$32,0)*'Cloud Calc'!$C$32)</f>
        <v>#DIV/0!</v>
      </c>
      <c r="H33" s="49" t="e">
        <f>IF(H24*0.15&lt;'Cloud Calc'!$C$32,'Cloud Calc'!$C$32,ROUNDDOWN(H24*0.15/'Cloud Calc'!$C$32,0)*'Cloud Calc'!$C$32)</f>
        <v>#DIV/0!</v>
      </c>
      <c r="I33" s="49" t="e">
        <f>IF(I24*0.15&lt;'Cloud Calc'!$C$32,'Cloud Calc'!$C$32,ROUNDDOWN(I24*0.15/'Cloud Calc'!$C$32,0)*'Cloud Calc'!$C$32)</f>
        <v>#DIV/0!</v>
      </c>
      <c r="J33" s="44" t="e">
        <f>SUM(E33:I33)</f>
        <v>#DIV/0!</v>
      </c>
    </row>
    <row r="34" spans="1:10" x14ac:dyDescent="0.25">
      <c r="A34" s="33"/>
      <c r="B34" s="6" t="s">
        <v>52</v>
      </c>
      <c r="C34" s="6"/>
      <c r="D34" s="6"/>
      <c r="E34" s="7" t="e">
        <f>E33</f>
        <v>#DIV/0!</v>
      </c>
      <c r="F34" s="7" t="e">
        <f>F33</f>
        <v>#DIV/0!</v>
      </c>
      <c r="G34" s="7" t="e">
        <f>G33</f>
        <v>#DIV/0!</v>
      </c>
      <c r="H34" s="7" t="e">
        <f>H33</f>
        <v>#DIV/0!</v>
      </c>
      <c r="I34" s="7" t="e">
        <f>I33</f>
        <v>#DIV/0!</v>
      </c>
      <c r="J34" s="45" t="e">
        <f>SUM(E34:I34)</f>
        <v>#DIV/0!</v>
      </c>
    </row>
    <row r="35" spans="1:10" x14ac:dyDescent="0.25">
      <c r="A35" s="33"/>
      <c r="B35" s="40" t="s">
        <v>51</v>
      </c>
      <c r="C35" s="41"/>
      <c r="D35" s="41"/>
      <c r="E35" s="42">
        <f>SUM(E30:E32)</f>
        <v>0</v>
      </c>
      <c r="F35" s="42">
        <f>SUM(F30:F32)</f>
        <v>0</v>
      </c>
      <c r="G35" s="42">
        <f>SUM(G30:G32)</f>
        <v>0</v>
      </c>
      <c r="H35" s="42">
        <f>SUM(H30:H32)</f>
        <v>0</v>
      </c>
      <c r="I35" s="10">
        <f>SUM(I30:I32)</f>
        <v>0</v>
      </c>
      <c r="J35" s="45">
        <f>SUM(E35:I35)</f>
        <v>0</v>
      </c>
    </row>
    <row r="36" spans="1:10" ht="15.75" thickBot="1" x14ac:dyDescent="0.3">
      <c r="H36" s="43"/>
      <c r="I36" s="40" t="s">
        <v>57</v>
      </c>
      <c r="J36" s="46" t="e">
        <f>SUM(J34:J35)</f>
        <v>#DIV/0!</v>
      </c>
    </row>
    <row r="37" spans="1:10" ht="15.75" thickTop="1" x14ac:dyDescent="0.25"/>
    <row r="38" spans="1:10" x14ac:dyDescent="0.25">
      <c r="G38" t="str">
        <f ca="1">IF($J$38&gt;0,"Total saving over "&amp;'Cloud Calc'!E6&amp;" months","Total cost over "&amp;'Cloud Calc'!E6&amp;" months""")</f>
        <v>Total saving over 36 months</v>
      </c>
      <c r="J38" s="3">
        <f ca="1">(J29-J36)/60*'Cloud Calc'!$E$6</f>
        <v>1350</v>
      </c>
    </row>
    <row r="39" spans="1:10" x14ac:dyDescent="0.25">
      <c r="G39" t="s">
        <v>92</v>
      </c>
      <c r="J39" s="4" t="e">
        <f ca="1">J29/60/'Cloud Calc'!C5</f>
        <v>#DIV/0!</v>
      </c>
    </row>
    <row r="40" spans="1:10" x14ac:dyDescent="0.25">
      <c r="B40" t="s">
        <v>90</v>
      </c>
    </row>
  </sheetData>
  <sheetProtection algorithmName="SHA-512" hashValue="6+8D8Z1IoQObRWCHPvv5dAqLSXnHlQaYQn+6HlEOQX00iWwDe/5W3sT+Q8Yba5f+9KIEGkZ0DXKZbOXetB+l8A==" saltValue="rqOy1OapXNek9MlCPbT9xw==" spinCount="100000" sheet="1" objects="1" scenarios="1"/>
  <conditionalFormatting sqref="J38">
    <cfRule type="iconSet" priority="1">
      <iconSet iconSet="3Symbols2">
        <cfvo type="percent" val="0"/>
        <cfvo type="num" val="0" gte="0"/>
        <cfvo type="num" val="0.01"/>
      </iconSet>
    </cfRule>
  </conditionalFormatting>
  <pageMargins left="0.7" right="0.7" top="0.75" bottom="0.75" header="0.3" footer="0.3"/>
  <pageSetup paperSize="9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Cloud Calc</vt:lpstr>
      <vt:lpstr>Worksheet</vt:lpstr>
    </vt:vector>
  </TitlesOfParts>
  <Company>amaze360 pty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amaze360 pty ltd</dc:creator>
  <cp:lastModifiedBy>Zeno Hamzi</cp:lastModifiedBy>
  <cp:lastPrinted>2014-04-03T12:05:17Z</cp:lastPrinted>
  <dcterms:created xsi:type="dcterms:W3CDTF">2014-03-28T01:32:22Z</dcterms:created>
  <dcterms:modified xsi:type="dcterms:W3CDTF">2015-01-06T04:52:37Z</dcterms:modified>
</cp:coreProperties>
</file>